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<sst xmlns="http://schemas.openxmlformats.org/spreadsheetml/2006/main" count="37" uniqueCount="35">
  <si>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К вопросу №</t>
  </si>
  <si>
    <t>Утверждена Общим собранием</t>
  </si>
  <si>
    <t xml:space="preserve">        СМЕТА РАСХОДОВ</t>
  </si>
  <si>
    <t>На содержание АСРО "ВКИ"</t>
  </si>
  <si>
    <t xml:space="preserve">1.       Оплата труда  по АСРО «ВКИ» г.Казань </t>
  </si>
  <si>
    <t>(в т.ч. По Обособленному подразделению г.Ижевск)</t>
  </si>
  <si>
    <t>Казань</t>
  </si>
  <si>
    <t>Ижевск</t>
  </si>
  <si>
    <t>Фонд оплаты труда, (зарплата+налоги+Уральский коэффициент (согласно законодательства),  специалисты:</t>
  </si>
  <si>
    <t xml:space="preserve">  2. </t>
  </si>
  <si>
    <t>Смета затрат на содержание  АСРО «ВКИ» г.Казань</t>
  </si>
  <si>
    <t>и Обособленного подразделения по УР</t>
  </si>
  <si>
    <t>Аренда помещения</t>
  </si>
  <si>
    <t>Аудит</t>
  </si>
  <si>
    <t>Банковские услуги</t>
  </si>
  <si>
    <t>Канцтовары</t>
  </si>
  <si>
    <t>Командировочные расходы</t>
  </si>
  <si>
    <t>Непредвиденные расходы (налоги, госпошлина, прочие)</t>
  </si>
  <si>
    <t>Обновление техники, обслуживание системы "1С:Бухгалтерия", в т.ч. Сайт</t>
  </si>
  <si>
    <t>Оплата услуг телефонной связи,  в т.ч. Междугородние переговоры, Оплата трафика для доступа в Интернет</t>
  </si>
  <si>
    <t>Итого по разделу 2:</t>
  </si>
  <si>
    <t>Всего по организации:</t>
  </si>
  <si>
    <t xml:space="preserve">*В связи с тем, что поступление денежных средств в АСРО «ВолгаКамИзыскания» </t>
  </si>
  <si>
    <t xml:space="preserve">в пределах поступающих денежных средств. </t>
  </si>
  <si>
    <t xml:space="preserve">** В связи с возможным  вступлением и добровольным выходом (исключением) организаций, данная статья </t>
  </si>
  <si>
    <t>подлежит корректировке по количественному признаку</t>
  </si>
  <si>
    <t>*** Смета составлена из расчета 86 организаций</t>
  </si>
  <si>
    <t xml:space="preserve">                 на 2024 год</t>
  </si>
  <si>
    <t>"__" ______________ 2024 г.</t>
  </si>
  <si>
    <t>Расчетная сумма членских взносов за 2024 год (из расчета 86 организаций) , руб.:</t>
  </si>
  <si>
    <t xml:space="preserve">на 2024 год является расчетным, допускаются изменения отдельных статей расходов </t>
  </si>
  <si>
    <t>Оплата взносов в НОПРИз (из расчета: по 1625руб/кв., 86 орг.)**  (первое полугодие)</t>
  </si>
  <si>
    <t>Целевой взнос в НОПРИз (из расчета: по 4000 руб/полугодие., 86 орг.)** (второе полугодие)</t>
  </si>
  <si>
    <t>Всего на 2024 год</t>
  </si>
  <si>
    <t>3 повестки дня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</si>
</sst>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2" fillId="0" borderId="10" xfId="0" applyFont="1" applyFill="1" applyBorder="1" applyAlignment="1">
      <alignment horizontal="justify"/>
    </xf>
    <xf numFmtId="0" fontId="2" fillId="0" borderId="11" xfId="0" applyFont="1" applyBorder="1" applyAlignment="1">
      <alignment horizontal="justify"/>
    </xf>
    <xf numFmtId="3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4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2" fillId="0" borderId="13" xfId="0" applyFont="1" applyFill="1" applyBorder="1" applyAlignment="1">
      <alignment horizontal="justify"/>
    </xf>
    <xf numFmtId="0" fontId="2" fillId="0" borderId="13" xfId="0" applyFont="1" applyBorder="1" applyAlignment="1">
      <alignment horizontal="justify"/>
    </xf>
    <xf numFmtId="0" fontId="2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10" zoomScaleNormal="110" zoomScalePageLayoutView="0" workbookViewId="0" topLeftCell="A1">
      <selection activeCell="L22" sqref="L22"/>
    </sheetView>
  </sheetViews>
  <sheetFormatPr defaultColWidth="9.140625" defaultRowHeight="15"/>
  <cols>
    <col min="1" max="5" width="9.140625" style="1" customWidth="1"/>
    <col min="6" max="6" width="14.28125" style="1" customWidth="1"/>
    <col min="7" max="8" width="11.7109375" style="1" customWidth="1"/>
    <col min="9" max="9" width="11.8515625" style="1" customWidth="1"/>
    <col min="10" max="10" width="9.140625" style="1" customWidth="1"/>
    <col min="11" max="11" width="15.421875" style="1" customWidth="1"/>
    <col min="12" max="16384" width="9.140625" style="1" customWidth="1"/>
  </cols>
  <sheetData>
    <row r="1" spans="7:8" ht="12.75">
      <c r="G1" s="1" t="s">
        <v>0</v>
      </c>
      <c r="H1" s="1" t="s">
        <v>34</v>
      </c>
    </row>
    <row r="2" ht="12.75">
      <c r="G2" s="1" t="s">
        <v>1</v>
      </c>
    </row>
    <row r="3" ht="12.75">
      <c r="G3" s="1" t="s">
        <v>28</v>
      </c>
    </row>
    <row r="4" ht="12.75">
      <c r="I4" s="25"/>
    </row>
    <row r="5" ht="12.75">
      <c r="D5" s="2" t="s">
        <v>2</v>
      </c>
    </row>
    <row r="6" s="3" customFormat="1" ht="12.75">
      <c r="D6" s="2" t="s">
        <v>3</v>
      </c>
    </row>
    <row r="7" ht="12.75">
      <c r="C7" s="1" t="s">
        <v>27</v>
      </c>
    </row>
    <row r="8" ht="12.75">
      <c r="B8" s="4" t="s">
        <v>4</v>
      </c>
    </row>
    <row r="9" spans="2:3" ht="12.75">
      <c r="B9" s="1" t="s">
        <v>5</v>
      </c>
      <c r="C9" s="3"/>
    </row>
    <row r="10" spans="3:9" ht="25.5">
      <c r="C10" s="3"/>
      <c r="G10" s="5" t="s">
        <v>6</v>
      </c>
      <c r="H10" s="5" t="s">
        <v>7</v>
      </c>
      <c r="I10" s="6" t="s">
        <v>33</v>
      </c>
    </row>
    <row r="11" spans="1:11" ht="29.25" customHeight="1">
      <c r="A11" s="22" t="s">
        <v>8</v>
      </c>
      <c r="B11" s="22"/>
      <c r="C11" s="22"/>
      <c r="D11" s="22"/>
      <c r="E11" s="22"/>
      <c r="F11" s="22"/>
      <c r="G11" s="7">
        <v>4164706</v>
      </c>
      <c r="H11" s="7">
        <v>1335294</v>
      </c>
      <c r="I11" s="7">
        <f>G11+H11</f>
        <v>5500000</v>
      </c>
      <c r="K11" s="8"/>
    </row>
    <row r="12" spans="1:6" ht="12.75">
      <c r="A12" s="9"/>
      <c r="B12" s="10"/>
      <c r="C12" s="9"/>
      <c r="D12" s="9"/>
      <c r="E12" s="9"/>
      <c r="F12" s="9"/>
    </row>
    <row r="14" spans="2:6" ht="12.75">
      <c r="B14" s="3" t="s">
        <v>9</v>
      </c>
      <c r="C14" s="3" t="s">
        <v>10</v>
      </c>
      <c r="D14" s="3"/>
      <c r="E14" s="3"/>
      <c r="F14" s="3"/>
    </row>
    <row r="15" spans="2:6" ht="12.75">
      <c r="B15" s="3"/>
      <c r="C15" s="3" t="s">
        <v>11</v>
      </c>
      <c r="D15" s="3"/>
      <c r="E15" s="3"/>
      <c r="F15" s="3"/>
    </row>
    <row r="16" spans="2:9" ht="25.5">
      <c r="B16" s="3"/>
      <c r="C16" s="3"/>
      <c r="D16" s="3"/>
      <c r="E16" s="3"/>
      <c r="F16" s="3"/>
      <c r="G16" s="11" t="s">
        <v>6</v>
      </c>
      <c r="H16" s="12" t="s">
        <v>7</v>
      </c>
      <c r="I16" s="6" t="str">
        <f>I10</f>
        <v>Всего на 2024 год</v>
      </c>
    </row>
    <row r="17" spans="1:9" ht="12.75">
      <c r="A17" s="13" t="s">
        <v>12</v>
      </c>
      <c r="B17" s="14"/>
      <c r="C17" s="14"/>
      <c r="D17" s="14"/>
      <c r="E17" s="14"/>
      <c r="F17" s="14"/>
      <c r="G17" s="7">
        <v>500000</v>
      </c>
      <c r="H17" s="15">
        <v>60000</v>
      </c>
      <c r="I17" s="7">
        <f aca="true" t="shared" si="0" ref="I17:I27">G17+H17</f>
        <v>560000</v>
      </c>
    </row>
    <row r="18" spans="1:9" ht="12.75">
      <c r="A18" s="13" t="s">
        <v>13</v>
      </c>
      <c r="B18" s="14"/>
      <c r="C18" s="14"/>
      <c r="D18" s="14"/>
      <c r="E18" s="14"/>
      <c r="F18" s="14"/>
      <c r="G18" s="7">
        <v>67535</v>
      </c>
      <c r="H18" s="16">
        <v>20465</v>
      </c>
      <c r="I18" s="7">
        <f t="shared" si="0"/>
        <v>88000</v>
      </c>
    </row>
    <row r="19" spans="1:9" ht="12.75">
      <c r="A19" s="13" t="s">
        <v>14</v>
      </c>
      <c r="B19" s="14"/>
      <c r="C19" s="14"/>
      <c r="D19" s="14"/>
      <c r="E19" s="14"/>
      <c r="F19" s="14"/>
      <c r="G19" s="7">
        <f>3000*12</f>
        <v>36000</v>
      </c>
      <c r="H19" s="7">
        <v>18000</v>
      </c>
      <c r="I19" s="7">
        <f t="shared" si="0"/>
        <v>54000</v>
      </c>
    </row>
    <row r="20" spans="1:9" ht="12.75">
      <c r="A20" s="13" t="s">
        <v>15</v>
      </c>
      <c r="B20" s="14"/>
      <c r="C20" s="14"/>
      <c r="D20" s="14"/>
      <c r="E20" s="14"/>
      <c r="F20" s="14"/>
      <c r="G20" s="7">
        <v>39000</v>
      </c>
      <c r="H20" s="17">
        <v>4000</v>
      </c>
      <c r="I20" s="7">
        <f t="shared" si="0"/>
        <v>43000</v>
      </c>
    </row>
    <row r="21" spans="1:9" ht="12.75">
      <c r="A21" s="13" t="s">
        <v>16</v>
      </c>
      <c r="B21" s="14"/>
      <c r="C21" s="14"/>
      <c r="D21" s="14"/>
      <c r="E21" s="14"/>
      <c r="F21" s="14"/>
      <c r="G21" s="7">
        <v>19500</v>
      </c>
      <c r="H21" s="16">
        <v>3000</v>
      </c>
      <c r="I21" s="7">
        <f t="shared" si="0"/>
        <v>22500</v>
      </c>
    </row>
    <row r="22" spans="1:9" ht="12.75">
      <c r="A22" s="13" t="s">
        <v>17</v>
      </c>
      <c r="B22" s="14"/>
      <c r="C22" s="14"/>
      <c r="D22" s="14"/>
      <c r="E22" s="14"/>
      <c r="F22" s="14"/>
      <c r="G22" s="18">
        <v>49200</v>
      </c>
      <c r="H22" s="16">
        <v>15000</v>
      </c>
      <c r="I22" s="7">
        <f t="shared" si="0"/>
        <v>64200</v>
      </c>
    </row>
    <row r="23" spans="1:9" s="19" customFormat="1" ht="29.25" customHeight="1">
      <c r="A23" s="23" t="s">
        <v>31</v>
      </c>
      <c r="B23" s="23"/>
      <c r="C23" s="23"/>
      <c r="D23" s="23"/>
      <c r="E23" s="23"/>
      <c r="F23" s="23"/>
      <c r="G23" s="18">
        <f>1625*66*2</f>
        <v>214500</v>
      </c>
      <c r="H23" s="15">
        <f>1625*20*2</f>
        <v>65000</v>
      </c>
      <c r="I23" s="18">
        <f t="shared" si="0"/>
        <v>279500</v>
      </c>
    </row>
    <row r="24" spans="1:9" s="19" customFormat="1" ht="28.5" customHeight="1">
      <c r="A24" s="23" t="s">
        <v>32</v>
      </c>
      <c r="B24" s="23"/>
      <c r="C24" s="23"/>
      <c r="D24" s="23"/>
      <c r="E24" s="23"/>
      <c r="F24" s="23"/>
      <c r="G24" s="18">
        <f>4000*66</f>
        <v>264000</v>
      </c>
      <c r="H24" s="15">
        <f>4000*20</f>
        <v>80000</v>
      </c>
      <c r="I24" s="18">
        <f>G24+H24</f>
        <v>344000</v>
      </c>
    </row>
    <row r="25" spans="1:9" ht="12.75">
      <c r="A25" s="24" t="s">
        <v>18</v>
      </c>
      <c r="B25" s="24"/>
      <c r="C25" s="24"/>
      <c r="D25" s="24"/>
      <c r="E25" s="24"/>
      <c r="F25" s="24"/>
      <c r="G25" s="7">
        <f>4000*12</f>
        <v>48000</v>
      </c>
      <c r="H25" s="16">
        <f>500*12</f>
        <v>6000</v>
      </c>
      <c r="I25" s="7">
        <f t="shared" si="0"/>
        <v>54000</v>
      </c>
    </row>
    <row r="26" spans="1:9" ht="25.5" customHeight="1">
      <c r="A26" s="22" t="s">
        <v>19</v>
      </c>
      <c r="B26" s="22"/>
      <c r="C26" s="22"/>
      <c r="D26" s="22"/>
      <c r="E26" s="22"/>
      <c r="F26" s="22"/>
      <c r="G26" s="7">
        <f>40000+18000</f>
        <v>58000</v>
      </c>
      <c r="H26" s="16">
        <v>6000</v>
      </c>
      <c r="I26" s="7">
        <f t="shared" si="0"/>
        <v>64000</v>
      </c>
    </row>
    <row r="27" spans="1:9" ht="12.75">
      <c r="A27" s="13" t="s">
        <v>20</v>
      </c>
      <c r="B27" s="14"/>
      <c r="C27" s="14"/>
      <c r="D27" s="14"/>
      <c r="E27" s="14"/>
      <c r="F27" s="14"/>
      <c r="G27" s="7">
        <f>SUM(G17:G26)</f>
        <v>1295735</v>
      </c>
      <c r="H27" s="16">
        <f>SUM(H17:H26)</f>
        <v>277465</v>
      </c>
      <c r="I27" s="7">
        <f t="shared" si="0"/>
        <v>1573200</v>
      </c>
    </row>
    <row r="28" spans="1:9" ht="12.75">
      <c r="A28" s="13" t="s">
        <v>21</v>
      </c>
      <c r="B28" s="14"/>
      <c r="C28" s="14"/>
      <c r="D28" s="14"/>
      <c r="E28" s="14"/>
      <c r="F28" s="12"/>
      <c r="G28" s="7">
        <f>G27+G11</f>
        <v>5460441</v>
      </c>
      <c r="H28" s="16">
        <f>H11+H27</f>
        <v>1612759</v>
      </c>
      <c r="I28" s="7">
        <f>G28+H28</f>
        <v>7073200</v>
      </c>
    </row>
    <row r="29" spans="9:10" ht="12.75">
      <c r="I29" s="20"/>
      <c r="J29" s="20"/>
    </row>
    <row r="30" spans="1:9" ht="12.75">
      <c r="A30" s="1" t="s">
        <v>29</v>
      </c>
      <c r="H30" s="20">
        <f>(403000+132000)*12+4000*86</f>
        <v>6764000</v>
      </c>
      <c r="I30" s="20"/>
    </row>
    <row r="31" ht="12.75">
      <c r="K31" s="20"/>
    </row>
    <row r="32" ht="12.75">
      <c r="A32" s="21" t="s">
        <v>22</v>
      </c>
    </row>
    <row r="33" ht="12.75">
      <c r="A33" s="1" t="s">
        <v>30</v>
      </c>
    </row>
    <row r="34" ht="12.75">
      <c r="A34" s="1" t="s">
        <v>23</v>
      </c>
    </row>
    <row r="36" ht="12.75">
      <c r="A36" s="1" t="s">
        <v>24</v>
      </c>
    </row>
    <row r="37" ht="12.75">
      <c r="A37" s="1" t="s">
        <v>25</v>
      </c>
    </row>
    <row r="39" spans="1:5" ht="12.75">
      <c r="A39" s="19" t="s">
        <v>26</v>
      </c>
      <c r="B39" s="19"/>
      <c r="C39" s="19"/>
      <c r="D39" s="19"/>
      <c r="E39" s="19"/>
    </row>
    <row r="41" spans="7:8" ht="12.75">
      <c r="G41" s="20"/>
      <c r="H41" s="20"/>
    </row>
  </sheetData>
  <sheetProtection selectLockedCells="1" selectUnlockedCells="1"/>
  <mergeCells count="5">
    <mergeCell ref="A11:F11"/>
    <mergeCell ref="A23:F23"/>
    <mergeCell ref="A25:F25"/>
    <mergeCell ref="A26:F26"/>
    <mergeCell ref="A24:F24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Дмитрий Громов</cp:lastModifiedBy>
  <cp:lastPrinted>2024-05-22T08:52:48Z</cp:lastPrinted>
  <dcterms:created xsi:type="dcterms:W3CDTF">2024-04-04T11:13:05Z</dcterms:created>
  <dcterms:modified xsi:type="dcterms:W3CDTF">2024-05-28T11:07:39Z</dcterms:modified>
  <cp:category/>
  <cp:version/>
  <cp:contentType/>
  <cp:contentStatus/>
</cp:coreProperties>
</file>